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3-week forecast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yyyy-mm-dd"/>
  </numFmts>
  <fonts count="3">
    <font>
      <sz val="11"/>
      <name val="Calibri"/>
    </font>
    <font>
      <b/>
      <sz val="11"/>
      <name val="Calibri"/>
    </font>
    <font>
      <sz val="11"/>
      <color rgb="FF1F4FD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164" fontId="2" fillId="0" borderId="0" xfId="0" applyNumberFormat="1" applyFont="1"/>
    <xf numFmtId="10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4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1" topLeftCell="B12" activePane="bottomRight" state="frozen"/>
    </sheetView>
  </sheetViews>
  <cols>
    <col min="1" max="1" width="58" customWidth="1"/>
    <col min="2" max="14" width="12" customWidth="1"/>
  </cols>
  <sheetData>
    <row r="1">
      <c r="A1" s="1" t="inlineStr">
        <is>
          <t>13-week cash flow forecast for a Shopify brand</t>
        </is>
      </c>
    </row>
    <row r="2">
      <c r="A2" t="inlineStr">
        <is>
          <t>Sample data is Vandelay Industries. Replace the blue cells with your numbers; the black cells are formulas. From Keel HQ (keelhq.io).</t>
        </is>
      </c>
    </row>
    <row r="3">
      <c r="A3" t="inlineStr">
        <is>
          <t>As of (today; the sheet starts on that week's Monday)</t>
        </is>
      </c>
      <c r="B3" s="8">
        <v>46321</v>
      </c>
    </row>
    <row r="4">
      <c r="A4" t="inlineStr">
        <is>
          <t>Opening cash today (sum of the accounts you count)</t>
        </is>
      </c>
      <c r="B4" s="5">
        <v>50000</v>
      </c>
    </row>
    <row r="5">
      <c r="A5" t="inlineStr">
        <is>
          <t>Minimum cash (weeks ending below this are flagged)</t>
        </is>
      </c>
      <c r="B5" s="5">
        <v>45000</v>
      </c>
    </row>
    <row r="6">
      <c r="A6" t="inlineStr">
        <is>
          <t>Processor fee rate (share of what customers paid)</t>
        </is>
      </c>
      <c r="B6" s="6">
        <v>0.03</v>
      </c>
    </row>
    <row r="7">
      <c r="A7" t="inlineStr">
        <is>
          <t>Refund rate (share of what customers paid)</t>
        </is>
      </c>
      <c r="B7" s="6">
        <v>0.04</v>
      </c>
    </row>
    <row r="8">
      <c r="A8" t="inlineStr">
        <is>
          <t>Payout lag in business days (1 to 5)</t>
        </is>
      </c>
      <c r="B8" s="7">
        <v>3</v>
      </c>
    </row>
    <row r="9">
      <c r="A9" t="inlineStr">
        <is>
          <t>Share of a week's sales paid out the week after</t>
        </is>
      </c>
      <c r="B9" s="3">
        <f>MIN(1,(B8+2)/7)</f>
        <v>0.7142857142857143</v>
      </c>
    </row>
    <row r="10">
      <c r="A10" t="inlineStr">
        <is>
          <t>Share of this week's remaining sales paid out next week</t>
        </is>
      </c>
      <c r="B10" s="3">
        <f>1-MAX(0,5-B8-(WEEKDAY(B3,2)-1))/(7-(WEEKDAY(B3,2)-1))</f>
        <v>0.7142857142857143</v>
      </c>
    </row>
    <row r="11">
      <c r="A11" t="inlineStr">
        <is>
          <t>Week starting (Monday)</t>
        </is>
      </c>
      <c r="B11" s="4">
        <f>B3-WEEKDAY(B3,2)+1</f>
        <v>46321</v>
      </c>
      <c r="C11" s="4">
        <f>B11+7</f>
        <v>46328</v>
      </c>
      <c r="D11" s="4">
        <f>C11+7</f>
        <v>46335</v>
      </c>
      <c r="E11" s="4">
        <f>D11+7</f>
        <v>46342</v>
      </c>
      <c r="F11" s="4">
        <f>E11+7</f>
        <v>46349</v>
      </c>
      <c r="G11" s="4">
        <f>F11+7</f>
        <v>46356</v>
      </c>
      <c r="H11" s="4">
        <f>G11+7</f>
        <v>46363</v>
      </c>
      <c r="I11" s="4">
        <f>H11+7</f>
        <v>46370</v>
      </c>
      <c r="J11" s="4">
        <f>I11+7</f>
        <v>46377</v>
      </c>
      <c r="K11" s="4">
        <f>J11+7</f>
        <v>46384</v>
      </c>
      <c r="L11" s="4">
        <f>K11+7</f>
        <v>46391</v>
      </c>
      <c r="M11" s="4">
        <f>L11+7</f>
        <v>46398</v>
      </c>
      <c r="N11" s="4">
        <f>M11+7</f>
        <v>46405</v>
      </c>
    </row>
    <row r="12">
      <c r="A12" t="inlineStr">
        <is>
          <t>Sales: what customers paid (incl. shipping and tax); week 1: only from the as-of day on</t>
        </is>
      </c>
      <c r="B12" s="5">
        <v>31000</v>
      </c>
      <c r="C12" s="5">
        <v>33000</v>
      </c>
      <c r="D12" s="5">
        <v>34000</v>
      </c>
      <c r="E12" s="5">
        <v>38000</v>
      </c>
      <c r="F12" s="5">
        <v>62000</v>
      </c>
      <c r="G12" s="5">
        <v>58000</v>
      </c>
      <c r="H12" s="5">
        <v>46000</v>
      </c>
      <c r="I12" s="5">
        <v>44000</v>
      </c>
      <c r="J12" s="5">
        <v>36000</v>
      </c>
      <c r="K12" s="5">
        <v>27000</v>
      </c>
      <c r="L12" s="5">
        <v>25000</v>
      </c>
      <c r="M12" s="5">
        <v>24000</v>
      </c>
      <c r="N12" s="5">
        <v>24000</v>
      </c>
    </row>
    <row r="13">
      <c r="A13" t="inlineStr">
        <is>
          <t>Cash from sales after fees and refunds</t>
        </is>
      </c>
      <c r="B13" s="2">
        <f>(1-$B$6-$B$7)*B12*(1-$B$10)</f>
        <v>8237.142857142855</v>
      </c>
      <c r="C13" s="2">
        <f>(1-$B$6-$B$7)*(C12*(1-$B$9)+B12*$B$10)</f>
        <v>29361.42857142857</v>
      </c>
      <c r="D13" s="2">
        <f>(1-$B$6-$B$7)*(D12*(1-$B$9)+C12*$B$9)</f>
        <v>30955.714285714286</v>
      </c>
      <c r="E13" s="2">
        <f>(1-$B$6-$B$7)*(E12*(1-$B$9)+D12*$B$9)</f>
        <v>32682.85714285714</v>
      </c>
      <c r="F13" s="2">
        <f>(1-$B$6-$B$7)*(F12*(1-$B$9)+E12*$B$9)</f>
        <v>41717.142857142855</v>
      </c>
      <c r="G13" s="2">
        <f>(1-$B$6-$B$7)*(G12*(1-$B$9)+F12*$B$9)</f>
        <v>56597.14285714285</v>
      </c>
      <c r="H13" s="2">
        <f>(1-$B$6-$B$7)*(H12*(1-$B$9)+G12*$B$9)</f>
        <v>50751.428571428565</v>
      </c>
      <c r="I13" s="2">
        <f>(1-$B$6-$B$7)*(I12*(1-$B$9)+H12*$B$9)</f>
        <v>42248.57142857143</v>
      </c>
      <c r="J13" s="2">
        <f>(1-$B$6-$B$7)*(J12*(1-$B$9)+I12*$B$9)</f>
        <v>38794.28571428571</v>
      </c>
      <c r="K13" s="2">
        <f>(1-$B$6-$B$7)*(K12*(1-$B$9)+J12*$B$9)</f>
        <v>31088.571428571424</v>
      </c>
      <c r="L13" s="2">
        <f>(1-$B$6-$B$7)*(L12*(1-$B$9)+K12*$B$9)</f>
        <v>24578.571428571428</v>
      </c>
      <c r="M13" s="2">
        <f>(1-$B$6-$B$7)*(M12*(1-$B$9)+L12*$B$9)</f>
        <v>22984.285714285717</v>
      </c>
      <c r="N13" s="2">
        <f>(1-$B$6-$B$7)*(N12*(1-$B$9)+M12*$B$9)</f>
        <v>22320</v>
      </c>
    </row>
    <row r="14">
      <c r="A14" t="inlineStr">
        <is>
          <t>Payouts already scheduled (Shopify payouts in transit)</t>
        </is>
      </c>
      <c r="B14" s="5">
        <v>14200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>
      <c r="A15" s="1" t="inlineStr">
        <is>
          <t>Total cash in</t>
        </is>
      </c>
      <c r="B15" s="9">
        <f>B13+B14</f>
        <v>22437.142857142855</v>
      </c>
      <c r="C15" s="9">
        <f>C13+C14</f>
        <v>29361.42857142857</v>
      </c>
      <c r="D15" s="9">
        <f>D13+D14</f>
        <v>30955.714285714286</v>
      </c>
      <c r="E15" s="9">
        <f>E13+E14</f>
        <v>32682.85714285714</v>
      </c>
      <c r="F15" s="9">
        <f>F13+F14</f>
        <v>41717.142857142855</v>
      </c>
      <c r="G15" s="9">
        <f>G13+G14</f>
        <v>56597.14285714285</v>
      </c>
      <c r="H15" s="9">
        <f>H13+H14</f>
        <v>50751.428571428565</v>
      </c>
      <c r="I15" s="9">
        <f>I13+I14</f>
        <v>42248.57142857143</v>
      </c>
      <c r="J15" s="9">
        <f>J13+J14</f>
        <v>38794.28571428571</v>
      </c>
      <c r="K15" s="9">
        <f>K13+K14</f>
        <v>31088.571428571424</v>
      </c>
      <c r="L15" s="9">
        <f>L13+L14</f>
        <v>24578.571428571428</v>
      </c>
      <c r="M15" s="9">
        <f>M13+M14</f>
        <v>22984.285714285717</v>
      </c>
      <c r="N15" s="9">
        <f>N13+N14</f>
        <v>22320</v>
      </c>
    </row>
    <row r="16">
      <c r="A16" t="inlineStr">
        <is>
          <t>Fixed costs (rent, software, insurance)</t>
        </is>
      </c>
      <c r="B16" s="5">
        <v>0</v>
      </c>
      <c r="C16" s="5">
        <v>8300</v>
      </c>
      <c r="D16" s="5">
        <v>0</v>
      </c>
      <c r="E16" s="5">
        <v>0</v>
      </c>
      <c r="F16" s="5">
        <v>0</v>
      </c>
      <c r="G16" s="5">
        <v>8300</v>
      </c>
      <c r="H16" s="5">
        <v>0</v>
      </c>
      <c r="I16" s="5">
        <v>0</v>
      </c>
      <c r="J16" s="5">
        <v>0</v>
      </c>
      <c r="K16" s="5">
        <v>8300</v>
      </c>
      <c r="L16" s="5">
        <v>0</v>
      </c>
      <c r="M16" s="5">
        <v>0</v>
      </c>
      <c r="N16" s="5">
        <v>0</v>
      </c>
    </row>
    <row r="17">
      <c r="A17" t="inlineStr">
        <is>
          <t>Payroll</t>
        </is>
      </c>
      <c r="B17" s="5">
        <v>11500</v>
      </c>
      <c r="C17" s="5">
        <v>0</v>
      </c>
      <c r="D17" s="5">
        <v>11500</v>
      </c>
      <c r="E17" s="5">
        <v>0</v>
      </c>
      <c r="F17" s="5">
        <v>11500</v>
      </c>
      <c r="G17" s="5">
        <v>0</v>
      </c>
      <c r="H17" s="5">
        <v>11500</v>
      </c>
      <c r="I17" s="5">
        <v>0</v>
      </c>
      <c r="J17" s="5">
        <v>11500</v>
      </c>
      <c r="K17" s="5">
        <v>0</v>
      </c>
      <c r="L17" s="5">
        <v>11500</v>
      </c>
      <c r="M17" s="5">
        <v>0</v>
      </c>
      <c r="N17" s="5">
        <v>11500</v>
      </c>
    </row>
    <row r="18">
      <c r="A18" t="inlineStr">
        <is>
          <t>Debt service (loans, cards, Shopify Capital)</t>
        </is>
      </c>
      <c r="B18" s="5">
        <v>0</v>
      </c>
      <c r="C18" s="5">
        <v>0</v>
      </c>
      <c r="D18" s="5">
        <v>3200</v>
      </c>
      <c r="E18" s="5">
        <v>0</v>
      </c>
      <c r="F18" s="5">
        <v>0</v>
      </c>
      <c r="G18" s="5">
        <v>0</v>
      </c>
      <c r="H18" s="5">
        <v>3200</v>
      </c>
      <c r="I18" s="5">
        <v>0</v>
      </c>
      <c r="J18" s="5">
        <v>0</v>
      </c>
      <c r="K18" s="5">
        <v>0</v>
      </c>
      <c r="L18" s="5">
        <v>3200</v>
      </c>
      <c r="M18" s="5">
        <v>0</v>
      </c>
      <c r="N18" s="5">
        <v>0</v>
      </c>
    </row>
    <row r="19">
      <c r="A19" t="inlineStr">
        <is>
          <t>Supplier payments (PO deposits and balances)</t>
        </is>
      </c>
      <c r="B19" s="5">
        <v>0</v>
      </c>
      <c r="C19" s="5">
        <v>22000</v>
      </c>
      <c r="D19" s="5">
        <v>18000</v>
      </c>
      <c r="E19" s="5">
        <v>0</v>
      </c>
      <c r="F19" s="5">
        <v>34000</v>
      </c>
      <c r="G19" s="5">
        <v>40000</v>
      </c>
      <c r="H19" s="5">
        <v>0</v>
      </c>
      <c r="I19" s="5">
        <v>16000</v>
      </c>
      <c r="J19" s="5">
        <v>28000</v>
      </c>
      <c r="K19" s="5">
        <v>22000</v>
      </c>
      <c r="L19" s="5">
        <v>0</v>
      </c>
      <c r="M19" s="5">
        <v>12000</v>
      </c>
      <c r="N19" s="5">
        <v>18000</v>
      </c>
    </row>
    <row r="20">
      <c r="A20" t="inlineStr">
        <is>
          <t>Ad spend</t>
        </is>
      </c>
      <c r="B20" s="5">
        <v>4500</v>
      </c>
      <c r="C20" s="5">
        <v>4500</v>
      </c>
      <c r="D20" s="5">
        <v>5000</v>
      </c>
      <c r="E20" s="5">
        <v>6000</v>
      </c>
      <c r="F20" s="5">
        <v>9000</v>
      </c>
      <c r="G20" s="5">
        <v>8000</v>
      </c>
      <c r="H20" s="5">
        <v>6500</v>
      </c>
      <c r="I20" s="5">
        <v>6000</v>
      </c>
      <c r="J20" s="5">
        <v>4500</v>
      </c>
      <c r="K20" s="5">
        <v>3500</v>
      </c>
      <c r="L20" s="5">
        <v>3500</v>
      </c>
      <c r="M20" s="5">
        <v>3500</v>
      </c>
      <c r="N20" s="5">
        <v>3500</v>
      </c>
    </row>
    <row r="21">
      <c r="A21" t="inlineStr">
        <is>
          <t>Other outflows (taxes, one-offs)</t>
        </is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>
      <c r="A22" s="1" t="inlineStr">
        <is>
          <t>Total cash out</t>
        </is>
      </c>
      <c r="B22" s="9">
        <f>SUM(B16:B21)</f>
        <v>16000</v>
      </c>
      <c r="C22" s="9">
        <f>SUM(C16:C21)</f>
        <v>34800</v>
      </c>
      <c r="D22" s="9">
        <f>SUM(D16:D21)</f>
        <v>37700</v>
      </c>
      <c r="E22" s="9">
        <f>SUM(E16:E21)</f>
        <v>6000</v>
      </c>
      <c r="F22" s="9">
        <f>SUM(F16:F21)</f>
        <v>54500</v>
      </c>
      <c r="G22" s="9">
        <f>SUM(G16:G21)</f>
        <v>56300</v>
      </c>
      <c r="H22" s="9">
        <f>SUM(H16:H21)</f>
        <v>21200</v>
      </c>
      <c r="I22" s="9">
        <f>SUM(I16:I21)</f>
        <v>22000</v>
      </c>
      <c r="J22" s="9">
        <f>SUM(J16:J21)</f>
        <v>44000</v>
      </c>
      <c r="K22" s="9">
        <f>SUM(K16:K21)</f>
        <v>33800</v>
      </c>
      <c r="L22" s="9">
        <f>SUM(L16:L21)</f>
        <v>18200</v>
      </c>
      <c r="M22" s="9">
        <f>SUM(M16:M21)</f>
        <v>15500</v>
      </c>
      <c r="N22" s="9">
        <f>SUM(N16:N21)</f>
        <v>33000</v>
      </c>
    </row>
    <row r="23">
      <c r="A23" s="1" t="inlineStr">
        <is>
          <t>Net cash flow</t>
        </is>
      </c>
      <c r="B23" s="9">
        <f>B15-B22</f>
        <v>6437.142857142855</v>
      </c>
      <c r="C23" s="9">
        <f>C15-C22</f>
        <v>-5438.571428571431</v>
      </c>
      <c r="D23" s="9">
        <f>D15-D22</f>
        <v>-6744.285714285714</v>
      </c>
      <c r="E23" s="9">
        <f>E15-E22</f>
        <v>26682.85714285714</v>
      </c>
      <c r="F23" s="9">
        <f>F15-F22</f>
        <v>-12782.857142857145</v>
      </c>
      <c r="G23" s="9">
        <f>G15-G22</f>
        <v>297.1428571428478</v>
      </c>
      <c r="H23" s="9">
        <f>H15-H22</f>
        <v>29551.428571428565</v>
      </c>
      <c r="I23" s="9">
        <f>I15-I22</f>
        <v>20248.571428571428</v>
      </c>
      <c r="J23" s="9">
        <f>J15-J22</f>
        <v>-5205.71428571429</v>
      </c>
      <c r="K23" s="9">
        <f>K15-K22</f>
        <v>-2711.428571428576</v>
      </c>
      <c r="L23" s="9">
        <f>L15-L22</f>
        <v>6378.5714285714275</v>
      </c>
      <c r="M23" s="9">
        <f>M15-M22</f>
        <v>7484.285714285717</v>
      </c>
      <c r="N23" s="9">
        <f>N15-N22</f>
        <v>-10680</v>
      </c>
    </row>
    <row r="24">
      <c r="A24" t="inlineStr">
        <is>
          <t>Opening cash</t>
        </is>
      </c>
      <c r="B24" s="2">
        <f>$B$4</f>
        <v>50000</v>
      </c>
      <c r="C24" s="2">
        <f>B25</f>
        <v>56437.142857142855</v>
      </c>
      <c r="D24" s="2">
        <f>C25</f>
        <v>50998.57142857142</v>
      </c>
      <c r="E24" s="2">
        <f>D25</f>
        <v>44254.28571428571</v>
      </c>
      <c r="F24" s="2">
        <f>E25</f>
        <v>70937.14285714286</v>
      </c>
      <c r="G24" s="2">
        <f>F25</f>
        <v>58154.28571428571</v>
      </c>
      <c r="H24" s="2">
        <f>G25</f>
        <v>58451.42857142856</v>
      </c>
      <c r="I24" s="2">
        <f>H25</f>
        <v>88002.85714285713</v>
      </c>
      <c r="J24" s="2">
        <f>I25</f>
        <v>108251.42857142855</v>
      </c>
      <c r="K24" s="2">
        <f>J25</f>
        <v>103045.71428571426</v>
      </c>
      <c r="L24" s="2">
        <f>K25</f>
        <v>100334.28571428568</v>
      </c>
      <c r="M24" s="2">
        <f>L25</f>
        <v>106712.8571428571</v>
      </c>
      <c r="N24" s="2">
        <f>M25</f>
        <v>114197.14285714281</v>
      </c>
    </row>
    <row r="25">
      <c r="A25" s="1" t="inlineStr">
        <is>
          <t>Ending cash</t>
        </is>
      </c>
      <c r="B25" s="9">
        <f>B24+B23</f>
        <v>56437.142857142855</v>
      </c>
      <c r="C25" s="9">
        <f>C24+C23</f>
        <v>50998.57142857142</v>
      </c>
      <c r="D25" s="9">
        <f>D24+D23</f>
        <v>44254.28571428571</v>
      </c>
      <c r="E25" s="9">
        <f>E24+E23</f>
        <v>70937.14285714286</v>
      </c>
      <c r="F25" s="9">
        <f>F24+F23</f>
        <v>58154.28571428571</v>
      </c>
      <c r="G25" s="9">
        <f>G24+G23</f>
        <v>58451.42857142856</v>
      </c>
      <c r="H25" s="9">
        <f>H24+H23</f>
        <v>88002.85714285713</v>
      </c>
      <c r="I25" s="9">
        <f>I24+I23</f>
        <v>108251.42857142855</v>
      </c>
      <c r="J25" s="9">
        <f>J24+J23</f>
        <v>103045.71428571426</v>
      </c>
      <c r="K25" s="9">
        <f>K24+K23</f>
        <v>100334.28571428568</v>
      </c>
      <c r="L25" s="9">
        <f>L24+L23</f>
        <v>106712.8571428571</v>
      </c>
      <c r="M25" s="9">
        <f>M24+M23</f>
        <v>114197.14285714281</v>
      </c>
      <c r="N25" s="9">
        <f>N24+N23</f>
        <v>103517.14285714281</v>
      </c>
    </row>
    <row r="26">
      <c r="A26" t="inlineStr">
        <is>
          <t>Below minimum cash?</t>
        </is>
      </c>
      <c r="B26" t="str">
        <f>IF(B25&lt;$B$5,"BELOW","OK")</f>
        <v>OK</v>
      </c>
      <c r="C26" t="str">
        <f>IF(C25&lt;$B$5,"BELOW","OK")</f>
        <v>OK</v>
      </c>
      <c r="D26" t="str">
        <f>IF(D25&lt;$B$5,"BELOW","OK")</f>
        <v>BELOW</v>
      </c>
      <c r="E26" t="str">
        <f>IF(E25&lt;$B$5,"BELOW","OK")</f>
        <v>OK</v>
      </c>
      <c r="F26" t="str">
        <f>IF(F25&lt;$B$5,"BELOW","OK")</f>
        <v>OK</v>
      </c>
      <c r="G26" t="str">
        <f>IF(G25&lt;$B$5,"BELOW","OK")</f>
        <v>OK</v>
      </c>
      <c r="H26" t="str">
        <f>IF(H25&lt;$B$5,"BELOW","OK")</f>
        <v>OK</v>
      </c>
      <c r="I26" t="str">
        <f>IF(I25&lt;$B$5,"BELOW","OK")</f>
        <v>OK</v>
      </c>
      <c r="J26" t="str">
        <f>IF(J25&lt;$B$5,"BELOW","OK")</f>
        <v>OK</v>
      </c>
      <c r="K26" t="str">
        <f>IF(K25&lt;$B$5,"BELOW","OK")</f>
        <v>OK</v>
      </c>
      <c r="L26" t="str">
        <f>IF(L25&lt;$B$5,"BELOW","OK")</f>
        <v>OK</v>
      </c>
      <c r="M26" t="str">
        <f>IF(M25&lt;$B$5,"BELOW","OK")</f>
        <v>OK</v>
      </c>
      <c r="N26" t="str">
        <f>IF(N25&lt;$B$5,"BELOW","OK")</f>
        <v>OK</v>
      </c>
    </row>
  </sheetData>
</worksheet>
</file>